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65" activeTab="0"/>
  </bookViews>
  <sheets>
    <sheet name="平成15年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<sst xmlns="http://schemas.openxmlformats.org/spreadsheetml/2006/main" count="78" uniqueCount="33">
  <si>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世帯数</t>
  </si>
  <si>
    <t>男</t>
  </si>
  <si>
    <t>女</t>
  </si>
  <si>
    <t>０～14歳</t>
  </si>
  <si>
    <t>計</t>
  </si>
  <si>
    <t>15歳～59歳</t>
  </si>
  <si>
    <t>60歳～64歳</t>
  </si>
  <si>
    <t>65歳～69歳</t>
  </si>
  <si>
    <t>70歳以上</t>
  </si>
  <si>
    <t>合　計</t>
  </si>
  <si>
    <t>人口</t>
  </si>
  <si>
    <t>60歳以上</t>
  </si>
  <si>
    <t>65歳以上</t>
  </si>
  <si>
    <t>出生数</t>
  </si>
  <si>
    <t>死亡数</t>
  </si>
  <si>
    <t>転入数</t>
  </si>
  <si>
    <t>転出数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</si>
  <si>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</si>
  <si>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</si>
  <si>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</si>
  <si>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</si>
  <si>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</si>
  <si>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</si>
  <si>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</si>
  <si>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</si>
  <si>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</si>
  <si>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</si>
  <si>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</si>
  <si>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</si>
  <si>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※参考</t>
  </si>
  <si>
    <t>平成15年</t>
  </si>
  <si>
    <t>年齢別人口統計等（住民基本台帳より）</t>
  </si>
  <si>
    <t>年間合計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</si>
</sst>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世&quot;&quot;帯&quot;"/>
    <numFmt numFmtId="177" formatCode="#,##0_ ;[Red]\-#,##0\ "/>
    <numFmt numFmtId="178" formatCode="0_ "/>
  </numFmts>
  <fonts count="6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8" fontId="0" fillId="2" borderId="1" xfId="16" applyFill="1" applyBorder="1" applyAlignment="1">
      <alignment/>
    </xf>
    <xf numFmtId="38" fontId="0" fillId="2" borderId="2" xfId="16" applyFill="1" applyBorder="1" applyAlignment="1">
      <alignment/>
    </xf>
    <xf numFmtId="38" fontId="0" fillId="2" borderId="3" xfId="16" applyFill="1" applyBorder="1" applyAlignment="1">
      <alignment/>
    </xf>
    <xf numFmtId="38" fontId="0" fillId="0" borderId="4" xfId="16" applyBorder="1" applyAlignment="1">
      <alignment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38" fontId="0" fillId="2" borderId="7" xfId="16" applyFill="1" applyBorder="1" applyAlignment="1">
      <alignment/>
    </xf>
    <xf numFmtId="38" fontId="0" fillId="2" borderId="8" xfId="16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8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38" fontId="0" fillId="0" borderId="20" xfId="16" applyBorder="1" applyAlignment="1" applyProtection="1">
      <alignment/>
      <protection locked="0"/>
    </xf>
    <xf numFmtId="38" fontId="0" fillId="0" borderId="21" xfId="16" applyBorder="1" applyAlignment="1" applyProtection="1">
      <alignment/>
      <protection locked="0"/>
    </xf>
    <xf numFmtId="38" fontId="0" fillId="0" borderId="12" xfId="16" applyBorder="1" applyAlignment="1" applyProtection="1">
      <alignment/>
      <protection locked="0"/>
    </xf>
    <xf numFmtId="38" fontId="0" fillId="0" borderId="22" xfId="16" applyBorder="1" applyAlignment="1" applyProtection="1">
      <alignment/>
      <protection locked="0"/>
    </xf>
    <xf numFmtId="38" fontId="0" fillId="0" borderId="3" xfId="16" applyBorder="1" applyAlignment="1" applyProtection="1">
      <alignment/>
      <protection locked="0"/>
    </xf>
    <xf numFmtId="38" fontId="0" fillId="0" borderId="7" xfId="16" applyBorder="1" applyAlignment="1" applyProtection="1">
      <alignment/>
      <protection locked="0"/>
    </xf>
    <xf numFmtId="38" fontId="0" fillId="0" borderId="2" xfId="16" applyBorder="1" applyAlignment="1" applyProtection="1">
      <alignment/>
      <protection locked="0"/>
    </xf>
    <xf numFmtId="38" fontId="0" fillId="0" borderId="6" xfId="16" applyBorder="1" applyAlignment="1" applyProtection="1">
      <alignment/>
      <protection locked="0"/>
    </xf>
    <xf numFmtId="38" fontId="0" fillId="0" borderId="0" xfId="16" applyAlignment="1">
      <alignment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8" fontId="0" fillId="3" borderId="24" xfId="16" applyFill="1" applyBorder="1" applyAlignment="1">
      <alignment/>
    </xf>
    <xf numFmtId="38" fontId="0" fillId="3" borderId="23" xfId="16" applyFill="1" applyBorder="1" applyAlignment="1">
      <alignment/>
    </xf>
    <xf numFmtId="38" fontId="0" fillId="3" borderId="25" xfId="16" applyFill="1" applyBorder="1" applyAlignment="1">
      <alignment/>
    </xf>
    <xf numFmtId="38" fontId="0" fillId="3" borderId="0" xfId="16" applyFill="1" applyBorder="1" applyAlignment="1">
      <alignment/>
    </xf>
    <xf numFmtId="38" fontId="3" fillId="0" borderId="26" xfId="16" applyFont="1" applyBorder="1" applyAlignment="1">
      <alignment/>
    </xf>
    <xf numFmtId="0" fontId="3" fillId="3" borderId="27" xfId="0" applyFont="1" applyFill="1" applyBorder="1" applyAlignment="1">
      <alignment/>
    </xf>
    <xf numFmtId="0" fontId="3" fillId="3" borderId="28" xfId="0" applyFont="1" applyFill="1" applyBorder="1" applyAlignment="1">
      <alignment horizontal="center"/>
    </xf>
    <xf numFmtId="38" fontId="3" fillId="3" borderId="29" xfId="16" applyFont="1" applyFill="1" applyBorder="1" applyAlignment="1">
      <alignment horizontal="center"/>
    </xf>
    <xf numFmtId="38" fontId="0" fillId="0" borderId="30" xfId="16" applyBorder="1" applyAlignment="1" applyProtection="1">
      <alignment/>
      <protection/>
    </xf>
    <xf numFmtId="38" fontId="0" fillId="0" borderId="31" xfId="16" applyBorder="1" applyAlignment="1" applyProtection="1">
      <alignment/>
      <protection/>
    </xf>
    <xf numFmtId="177" fontId="0" fillId="0" borderId="2" xfId="16" applyNumberFormat="1" applyBorder="1" applyAlignment="1" applyProtection="1">
      <alignment/>
      <protection locked="0"/>
    </xf>
    <xf numFmtId="177" fontId="0" fillId="0" borderId="32" xfId="16" applyNumberFormat="1" applyBorder="1" applyAlignment="1" applyProtection="1">
      <alignment/>
      <protection locked="0"/>
    </xf>
    <xf numFmtId="177" fontId="0" fillId="0" borderId="3" xfId="16" applyNumberFormat="1" applyBorder="1" applyAlignment="1" applyProtection="1">
      <alignment/>
      <protection locked="0"/>
    </xf>
    <xf numFmtId="177" fontId="0" fillId="0" borderId="33" xfId="16" applyNumberFormat="1" applyBorder="1" applyAlignment="1" applyProtection="1">
      <alignment/>
      <protection locked="0"/>
    </xf>
    <xf numFmtId="177" fontId="0" fillId="2" borderId="1" xfId="16" applyNumberFormat="1" applyFill="1" applyBorder="1" applyAlignment="1">
      <alignment/>
    </xf>
    <xf numFmtId="177" fontId="0" fillId="2" borderId="13" xfId="16" applyNumberFormat="1" applyFill="1" applyBorder="1" applyAlignment="1">
      <alignment/>
    </xf>
    <xf numFmtId="177" fontId="0" fillId="0" borderId="4" xfId="16" applyNumberFormat="1" applyBorder="1" applyAlignment="1">
      <alignment/>
    </xf>
    <xf numFmtId="177" fontId="0" fillId="0" borderId="0" xfId="16" applyNumberFormat="1" applyBorder="1" applyAlignment="1">
      <alignment/>
    </xf>
    <xf numFmtId="177" fontId="0" fillId="2" borderId="8" xfId="16" applyNumberFormat="1" applyFill="1" applyBorder="1" applyAlignment="1">
      <alignment/>
    </xf>
    <xf numFmtId="177" fontId="0" fillId="2" borderId="34" xfId="16" applyNumberFormat="1" applyFill="1" applyBorder="1" applyAlignment="1">
      <alignment/>
    </xf>
    <xf numFmtId="38" fontId="0" fillId="2" borderId="35" xfId="16" applyFill="1" applyBorder="1" applyAlignment="1" applyProtection="1">
      <alignment/>
      <protection/>
    </xf>
    <xf numFmtId="38" fontId="0" fillId="0" borderId="36" xfId="16" applyBorder="1" applyAlignment="1" applyProtection="1">
      <alignment/>
      <protection/>
    </xf>
    <xf numFmtId="38" fontId="0" fillId="2" borderId="37" xfId="16" applyFill="1" applyBorder="1" applyAlignment="1" applyProtection="1">
      <alignment/>
      <protection/>
    </xf>
    <xf numFmtId="178" fontId="0" fillId="0" borderId="2" xfId="16" applyNumberFormat="1" applyBorder="1" applyAlignment="1" applyProtection="1">
      <alignment/>
      <protection locked="0"/>
    </xf>
    <xf numFmtId="38" fontId="0" fillId="0" borderId="2" xfId="16" applyFont="1" applyBorder="1" applyAlignment="1" applyProtection="1">
      <alignment/>
      <protection locked="0"/>
    </xf>
    <xf numFmtId="0" fontId="3" fillId="0" borderId="17" xfId="0" applyFont="1" applyBorder="1" applyAlignment="1">
      <alignment horizontal="distributed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distributed"/>
    </xf>
    <xf numFmtId="0" fontId="3" fillId="0" borderId="43" xfId="0" applyFont="1" applyBorder="1" applyAlignment="1">
      <alignment horizontal="distributed"/>
    </xf>
    <xf numFmtId="0" fontId="3" fillId="0" borderId="44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61975" y="4591050"/>
          <a:ext cx="895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228600</xdr:colOff>
      <xdr:row>39</xdr:row>
      <xdr:rowOff>95250</xdr:rowOff>
    </xdr:from>
    <xdr:ext cx="76200" cy="180975"/>
    <xdr:sp>
      <xdr:nvSpPr>
        <xdr:cNvPr id="2" name="TextBox 2"/>
        <xdr:cNvSpPr txBox="1">
          <a:spLocks noChangeArrowheads="1"/>
        </xdr:cNvSpPr>
      </xdr:nvSpPr>
      <xdr:spPr>
        <a:xfrm>
          <a:off x="5057775" y="596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Zeros="0"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43" sqref="M43"/>
    </sheetView>
  </sheetViews>
  <sheetFormatPr defaultColWidth="9.33203125" defaultRowHeight="11.25"/>
  <cols>
    <col min="2" max="2" width="12.16015625" style="0" bestFit="1" customWidth="1"/>
    <col min="3" max="3" width="4" style="0" bestFit="1" customWidth="1"/>
    <col min="4" max="16" width="9.83203125" style="0" customWidth="1"/>
    <col min="17" max="17" width="10.5" style="0" customWidth="1"/>
  </cols>
  <sheetData>
    <row r="1" spans="1:15" ht="18.7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3:5" ht="15" thickBot="1">
      <c r="C2" s="76" t="s">
        <v>30</v>
      </c>
      <c r="D2" s="76"/>
      <c r="E2" s="76"/>
    </row>
    <row r="3" spans="1:15" ht="16.5" customHeight="1" thickBot="1">
      <c r="A3" s="72"/>
      <c r="B3" s="73"/>
      <c r="C3" s="74"/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  <c r="M3" s="9" t="s">
        <v>26</v>
      </c>
      <c r="N3" s="9" t="s">
        <v>27</v>
      </c>
      <c r="O3" s="10" t="s">
        <v>28</v>
      </c>
    </row>
    <row r="4" spans="1:16" ht="16.5" customHeight="1" thickBot="1" thickTop="1">
      <c r="A4" s="77" t="s">
        <v>0</v>
      </c>
      <c r="B4" s="78"/>
      <c r="C4" s="79"/>
      <c r="D4" s="35">
        <v>26260</v>
      </c>
      <c r="E4" s="35">
        <v>26275</v>
      </c>
      <c r="F4" s="35">
        <v>26323</v>
      </c>
      <c r="G4" s="35">
        <v>26389</v>
      </c>
      <c r="H4" s="35">
        <v>26399</v>
      </c>
      <c r="I4" s="35">
        <v>26402</v>
      </c>
      <c r="J4" s="35">
        <v>26421</v>
      </c>
      <c r="K4" s="35">
        <v>26428</v>
      </c>
      <c r="L4" s="35">
        <v>26460</v>
      </c>
      <c r="M4" s="35">
        <v>26491</v>
      </c>
      <c r="N4" s="35">
        <v>26543</v>
      </c>
      <c r="O4" s="36"/>
      <c r="P4" s="43"/>
    </row>
    <row r="5" spans="1:16" ht="12" thickTop="1">
      <c r="A5" s="71" t="s">
        <v>10</v>
      </c>
      <c r="B5" s="11"/>
      <c r="C5" s="12" t="s">
        <v>1</v>
      </c>
      <c r="D5" s="37">
        <v>5443</v>
      </c>
      <c r="E5" s="37">
        <v>5449</v>
      </c>
      <c r="F5" s="37">
        <v>5460</v>
      </c>
      <c r="G5" s="37">
        <f>1621+1868+1979</f>
        <v>5468</v>
      </c>
      <c r="H5" s="37">
        <f>1621+1868+1966</f>
        <v>5455</v>
      </c>
      <c r="I5" s="37">
        <f>1620+1867+1958</f>
        <v>5445</v>
      </c>
      <c r="J5" s="37">
        <f>1618+1879+1944</f>
        <v>5441</v>
      </c>
      <c r="K5" s="37">
        <f>1619+1867+1944</f>
        <v>5430</v>
      </c>
      <c r="L5" s="37">
        <f>1622+1858+1938</f>
        <v>5418</v>
      </c>
      <c r="M5" s="37">
        <f>1624+1861+1931</f>
        <v>5416</v>
      </c>
      <c r="N5" s="37">
        <f>1638+1865+1917</f>
        <v>5420</v>
      </c>
      <c r="O5" s="38"/>
      <c r="P5" s="43"/>
    </row>
    <row r="6" spans="1:16" ht="11.25">
      <c r="A6" s="71"/>
      <c r="B6" s="11" t="s">
        <v>3</v>
      </c>
      <c r="C6" s="13" t="s">
        <v>2</v>
      </c>
      <c r="D6" s="39">
        <v>5152</v>
      </c>
      <c r="E6" s="39">
        <v>5145</v>
      </c>
      <c r="F6" s="39">
        <v>5144</v>
      </c>
      <c r="G6" s="39">
        <f>1611+1659+1874</f>
        <v>5144</v>
      </c>
      <c r="H6" s="39">
        <f>1617+1655+1877</f>
        <v>5149</v>
      </c>
      <c r="I6" s="39">
        <f>1619+1652+1859</f>
        <v>5130</v>
      </c>
      <c r="J6" s="39">
        <f>1619+1652+1849</f>
        <v>5120</v>
      </c>
      <c r="K6" s="39">
        <f>1618+1650+1831</f>
        <v>5099</v>
      </c>
      <c r="L6" s="39">
        <f>1617+1644+1817</f>
        <v>5078</v>
      </c>
      <c r="M6" s="39">
        <f>1619+1651+1817</f>
        <v>5087</v>
      </c>
      <c r="N6" s="39">
        <f>1618+1662+1810</f>
        <v>5090</v>
      </c>
      <c r="O6" s="40"/>
      <c r="P6" s="43"/>
    </row>
    <row r="7" spans="1:16" ht="11.25">
      <c r="A7" s="71"/>
      <c r="B7" s="14"/>
      <c r="C7" s="15" t="s">
        <v>4</v>
      </c>
      <c r="D7" s="1">
        <f>D5+D6</f>
        <v>10595</v>
      </c>
      <c r="E7" s="1">
        <f aca="true" t="shared" si="0" ref="E7:O7">E5+E6</f>
        <v>10594</v>
      </c>
      <c r="F7" s="1">
        <f t="shared" si="0"/>
        <v>10604</v>
      </c>
      <c r="G7" s="1">
        <f t="shared" si="0"/>
        <v>10612</v>
      </c>
      <c r="H7" s="1">
        <f t="shared" si="0"/>
        <v>10604</v>
      </c>
      <c r="I7" s="1">
        <f t="shared" si="0"/>
        <v>10575</v>
      </c>
      <c r="J7" s="1">
        <f t="shared" si="0"/>
        <v>10561</v>
      </c>
      <c r="K7" s="1">
        <f t="shared" si="0"/>
        <v>10529</v>
      </c>
      <c r="L7" s="1">
        <f t="shared" si="0"/>
        <v>10496</v>
      </c>
      <c r="M7" s="1">
        <f t="shared" si="0"/>
        <v>10503</v>
      </c>
      <c r="N7" s="1">
        <f t="shared" si="0"/>
        <v>10510</v>
      </c>
      <c r="O7" s="5">
        <f t="shared" si="0"/>
        <v>0</v>
      </c>
      <c r="P7" s="43"/>
    </row>
    <row r="8" spans="1:16" ht="11.25">
      <c r="A8" s="71"/>
      <c r="B8" s="16"/>
      <c r="C8" s="17" t="s">
        <v>1</v>
      </c>
      <c r="D8" s="41">
        <v>20669</v>
      </c>
      <c r="E8" s="41">
        <v>20659</v>
      </c>
      <c r="F8" s="41">
        <v>20585</v>
      </c>
      <c r="G8" s="41">
        <f>2148+1970+2220+2252+1953+2108+2352+3053+2541</f>
        <v>20597</v>
      </c>
      <c r="H8" s="41">
        <f>2146+1968+2223+2243+1980+2104+2341+3048+2545</f>
        <v>20598</v>
      </c>
      <c r="I8" s="41">
        <f>2167+1963+2204+2248+1998+2102+2339+3036+2561</f>
        <v>20618</v>
      </c>
      <c r="J8" s="41">
        <f>2178+1961+2194+2265+2009+2098+2328+3032+2573</f>
        <v>20638</v>
      </c>
      <c r="K8" s="41">
        <f>2165+1961+2193+2279+2013+2084+2334+3006+2607</f>
        <v>20642</v>
      </c>
      <c r="L8" s="41">
        <f>2180+1963+2184+2285+2036+2068+2331+3008+2597</f>
        <v>20652</v>
      </c>
      <c r="M8" s="41">
        <f>2182+1964+2166+2308+2041+2069+2321+3007+2613</f>
        <v>20671</v>
      </c>
      <c r="N8" s="41">
        <f>2191+1983+2161+2322+2043+2059+2307+2994+2631</f>
        <v>20691</v>
      </c>
      <c r="O8" s="42"/>
      <c r="P8" s="43"/>
    </row>
    <row r="9" spans="1:16" ht="11.25">
      <c r="A9" s="71"/>
      <c r="B9" s="12" t="s">
        <v>5</v>
      </c>
      <c r="C9" s="13" t="s">
        <v>2</v>
      </c>
      <c r="D9" s="39">
        <v>21766</v>
      </c>
      <c r="E9" s="39">
        <v>21742</v>
      </c>
      <c r="F9" s="39">
        <v>21688</v>
      </c>
      <c r="G9" s="39">
        <f>2086+2212+2342+2380+1997+2273+2383+3260+2759</f>
        <v>21692</v>
      </c>
      <c r="H9" s="39">
        <f>2090+2185+2341+2395+1995+2267+2397+3244+2780</f>
        <v>21694</v>
      </c>
      <c r="I9" s="39">
        <f>2092+2177+2349+2402+2002+2260+2399+3231+2810</f>
        <v>21722</v>
      </c>
      <c r="J9" s="39">
        <f>2100+2167+2341+2403+2022+2242+2402+3191+2834</f>
        <v>21702</v>
      </c>
      <c r="K9" s="39">
        <f>2113+2158+2332+2411+2022+2242+2383+3188+2850</f>
        <v>21699</v>
      </c>
      <c r="L9" s="39">
        <f>2102+2174+2335+2422+2020+2226+2404+3163+2873</f>
        <v>21719</v>
      </c>
      <c r="M9" s="39">
        <f>2101+2167+2322+2435+2013+2225+2402+3156+2886</f>
        <v>21707</v>
      </c>
      <c r="N9" s="39">
        <f>2092+2182+2324+2434+2023+2216+2391+3138+2912</f>
        <v>21712</v>
      </c>
      <c r="O9" s="40"/>
      <c r="P9" s="43"/>
    </row>
    <row r="10" spans="1:16" ht="11.25">
      <c r="A10" s="71"/>
      <c r="B10" s="12"/>
      <c r="C10" s="15" t="s">
        <v>4</v>
      </c>
      <c r="D10" s="1">
        <f aca="true" t="shared" si="1" ref="D10:O10">D8+D9</f>
        <v>42435</v>
      </c>
      <c r="E10" s="1">
        <f t="shared" si="1"/>
        <v>42401</v>
      </c>
      <c r="F10" s="1">
        <f t="shared" si="1"/>
        <v>42273</v>
      </c>
      <c r="G10" s="1">
        <f t="shared" si="1"/>
        <v>42289</v>
      </c>
      <c r="H10" s="1">
        <f t="shared" si="1"/>
        <v>42292</v>
      </c>
      <c r="I10" s="1">
        <f t="shared" si="1"/>
        <v>42340</v>
      </c>
      <c r="J10" s="1">
        <f t="shared" si="1"/>
        <v>42340</v>
      </c>
      <c r="K10" s="1">
        <f t="shared" si="1"/>
        <v>42341</v>
      </c>
      <c r="L10" s="1">
        <f t="shared" si="1"/>
        <v>42371</v>
      </c>
      <c r="M10" s="1">
        <f t="shared" si="1"/>
        <v>42378</v>
      </c>
      <c r="N10" s="1">
        <f t="shared" si="1"/>
        <v>42403</v>
      </c>
      <c r="O10" s="5">
        <f t="shared" si="1"/>
        <v>0</v>
      </c>
      <c r="P10" s="43"/>
    </row>
    <row r="11" spans="1:16" ht="11.25">
      <c r="A11" s="71"/>
      <c r="B11" s="17"/>
      <c r="C11" s="17" t="s">
        <v>1</v>
      </c>
      <c r="D11" s="41">
        <v>2323</v>
      </c>
      <c r="E11" s="41">
        <v>2326</v>
      </c>
      <c r="F11" s="41">
        <v>2326</v>
      </c>
      <c r="G11" s="41">
        <v>2315</v>
      </c>
      <c r="H11" s="41">
        <v>2322</v>
      </c>
      <c r="I11" s="41">
        <v>2334</v>
      </c>
      <c r="J11" s="41">
        <v>2354</v>
      </c>
      <c r="K11" s="41">
        <v>2349</v>
      </c>
      <c r="L11" s="41">
        <v>2365</v>
      </c>
      <c r="M11" s="41">
        <v>2381</v>
      </c>
      <c r="N11" s="41">
        <v>2387</v>
      </c>
      <c r="O11" s="42"/>
      <c r="P11" s="43"/>
    </row>
    <row r="12" spans="1:16" ht="11.25">
      <c r="A12" s="71"/>
      <c r="B12" s="12" t="s">
        <v>6</v>
      </c>
      <c r="C12" s="13" t="s">
        <v>2</v>
      </c>
      <c r="D12" s="39">
        <v>2430</v>
      </c>
      <c r="E12" s="39">
        <v>2426</v>
      </c>
      <c r="F12" s="39">
        <v>2424</v>
      </c>
      <c r="G12" s="39">
        <v>2428</v>
      </c>
      <c r="H12" s="39">
        <v>2428</v>
      </c>
      <c r="I12" s="39">
        <v>2424</v>
      </c>
      <c r="J12" s="39">
        <v>2438</v>
      </c>
      <c r="K12" s="39">
        <v>2453</v>
      </c>
      <c r="L12" s="39">
        <v>2457</v>
      </c>
      <c r="M12" s="39">
        <v>2470</v>
      </c>
      <c r="N12" s="39">
        <v>2481</v>
      </c>
      <c r="O12" s="40"/>
      <c r="P12" s="43"/>
    </row>
    <row r="13" spans="1:16" ht="11.25">
      <c r="A13" s="71"/>
      <c r="B13" s="18"/>
      <c r="C13" s="15" t="s">
        <v>4</v>
      </c>
      <c r="D13" s="1">
        <f aca="true" t="shared" si="2" ref="D13:O13">D11+D12</f>
        <v>4753</v>
      </c>
      <c r="E13" s="1">
        <f t="shared" si="2"/>
        <v>4752</v>
      </c>
      <c r="F13" s="1">
        <f t="shared" si="2"/>
        <v>4750</v>
      </c>
      <c r="G13" s="1">
        <f t="shared" si="2"/>
        <v>4743</v>
      </c>
      <c r="H13" s="1">
        <f t="shared" si="2"/>
        <v>4750</v>
      </c>
      <c r="I13" s="1">
        <f t="shared" si="2"/>
        <v>4758</v>
      </c>
      <c r="J13" s="1">
        <f t="shared" si="2"/>
        <v>4792</v>
      </c>
      <c r="K13" s="1">
        <f t="shared" si="2"/>
        <v>4802</v>
      </c>
      <c r="L13" s="1">
        <f t="shared" si="2"/>
        <v>4822</v>
      </c>
      <c r="M13" s="1">
        <f t="shared" si="2"/>
        <v>4851</v>
      </c>
      <c r="N13" s="1">
        <f t="shared" si="2"/>
        <v>4868</v>
      </c>
      <c r="O13" s="5">
        <f t="shared" si="2"/>
        <v>0</v>
      </c>
      <c r="P13" s="43"/>
    </row>
    <row r="14" spans="1:16" ht="11.25">
      <c r="A14" s="71"/>
      <c r="B14" s="12"/>
      <c r="C14" s="17" t="s">
        <v>1</v>
      </c>
      <c r="D14" s="41">
        <v>1927</v>
      </c>
      <c r="E14" s="41">
        <v>1938</v>
      </c>
      <c r="F14" s="41">
        <v>1932</v>
      </c>
      <c r="G14" s="41">
        <v>1945</v>
      </c>
      <c r="H14" s="41">
        <v>1941</v>
      </c>
      <c r="I14" s="41">
        <v>1945</v>
      </c>
      <c r="J14" s="41">
        <v>1932</v>
      </c>
      <c r="K14" s="41">
        <v>1938</v>
      </c>
      <c r="L14" s="41">
        <v>1934</v>
      </c>
      <c r="M14" s="70">
        <v>1917</v>
      </c>
      <c r="N14" s="41">
        <v>1931</v>
      </c>
      <c r="O14" s="42"/>
      <c r="P14" s="43"/>
    </row>
    <row r="15" spans="1:16" ht="11.25">
      <c r="A15" s="71"/>
      <c r="B15" s="12" t="s">
        <v>7</v>
      </c>
      <c r="C15" s="13" t="s">
        <v>2</v>
      </c>
      <c r="D15" s="39">
        <v>2323</v>
      </c>
      <c r="E15" s="39">
        <v>2328</v>
      </c>
      <c r="F15" s="39">
        <v>2315</v>
      </c>
      <c r="G15" s="39">
        <v>2314</v>
      </c>
      <c r="H15" s="39">
        <v>2325</v>
      </c>
      <c r="I15" s="39">
        <v>2337</v>
      </c>
      <c r="J15" s="39">
        <v>2339</v>
      </c>
      <c r="K15" s="39">
        <v>2339</v>
      </c>
      <c r="L15" s="39">
        <v>2333</v>
      </c>
      <c r="M15" s="39">
        <v>2324</v>
      </c>
      <c r="N15" s="39">
        <v>2325</v>
      </c>
      <c r="O15" s="40"/>
      <c r="P15" s="43"/>
    </row>
    <row r="16" spans="1:16" ht="11.25">
      <c r="A16" s="71"/>
      <c r="B16" s="12"/>
      <c r="C16" s="15" t="s">
        <v>4</v>
      </c>
      <c r="D16" s="1">
        <f aca="true" t="shared" si="3" ref="D16:O16">D14+D15</f>
        <v>4250</v>
      </c>
      <c r="E16" s="1">
        <f t="shared" si="3"/>
        <v>4266</v>
      </c>
      <c r="F16" s="1">
        <f t="shared" si="3"/>
        <v>4247</v>
      </c>
      <c r="G16" s="1">
        <f t="shared" si="3"/>
        <v>4259</v>
      </c>
      <c r="H16" s="1">
        <f t="shared" si="3"/>
        <v>4266</v>
      </c>
      <c r="I16" s="1">
        <f t="shared" si="3"/>
        <v>4282</v>
      </c>
      <c r="J16" s="1">
        <f t="shared" si="3"/>
        <v>4271</v>
      </c>
      <c r="K16" s="1">
        <f t="shared" si="3"/>
        <v>4277</v>
      </c>
      <c r="L16" s="1">
        <f t="shared" si="3"/>
        <v>4267</v>
      </c>
      <c r="M16" s="1">
        <f t="shared" si="3"/>
        <v>4241</v>
      </c>
      <c r="N16" s="1">
        <f t="shared" si="3"/>
        <v>4256</v>
      </c>
      <c r="O16" s="5">
        <f t="shared" si="3"/>
        <v>0</v>
      </c>
      <c r="P16" s="43"/>
    </row>
    <row r="17" spans="1:16" ht="11.25">
      <c r="A17" s="71"/>
      <c r="B17" s="17"/>
      <c r="C17" s="17" t="s">
        <v>1</v>
      </c>
      <c r="D17" s="41">
        <v>3491</v>
      </c>
      <c r="E17" s="41">
        <v>3505</v>
      </c>
      <c r="F17" s="41">
        <v>3548</v>
      </c>
      <c r="G17" s="41">
        <f>1544+1106+525+269+90+19</f>
        <v>3553</v>
      </c>
      <c r="H17" s="41">
        <f>1558+1108+523+270+108</f>
        <v>3567</v>
      </c>
      <c r="I17" s="41">
        <f>1553+1111+523+269+88+20</f>
        <v>3564</v>
      </c>
      <c r="J17" s="41">
        <f>1555+1117+527+274+86+21</f>
        <v>3580</v>
      </c>
      <c r="K17" s="41">
        <f>1557+1120+529+267+89+21</f>
        <v>3583</v>
      </c>
      <c r="L17" s="41">
        <f>1547+1135+537+268+88+21</f>
        <v>3596</v>
      </c>
      <c r="M17" s="41">
        <f>1554+1132+544+271+85+22</f>
        <v>3608</v>
      </c>
      <c r="N17" s="41">
        <f>1551+1140+541+272+87+21</f>
        <v>3612</v>
      </c>
      <c r="O17" s="42"/>
      <c r="P17" s="43"/>
    </row>
    <row r="18" spans="1:16" ht="11.25">
      <c r="A18" s="71"/>
      <c r="B18" s="12" t="s">
        <v>8</v>
      </c>
      <c r="C18" s="13" t="s">
        <v>2</v>
      </c>
      <c r="D18" s="39">
        <v>5820</v>
      </c>
      <c r="E18" s="39">
        <v>5849</v>
      </c>
      <c r="F18" s="39">
        <v>5886</v>
      </c>
      <c r="G18" s="39">
        <f>2073+1596+1149+666+323+84+5+2+1</f>
        <v>5899</v>
      </c>
      <c r="H18" s="39">
        <f>2067+1609+1145+664+415</f>
        <v>5900</v>
      </c>
      <c r="I18" s="39">
        <f>2061+1605+1152+661+327+83+6+2+1</f>
        <v>5898</v>
      </c>
      <c r="J18" s="39">
        <f>2067+1600+1161+660+329+83+7+2+1</f>
        <v>5910</v>
      </c>
      <c r="K18" s="39">
        <f>2058+1603+1167+652+332+86+6+2+1</f>
        <v>5907</v>
      </c>
      <c r="L18" s="39">
        <f>2070+1604+1175+655+330+88+6+2+1</f>
        <v>5931</v>
      </c>
      <c r="M18" s="39">
        <f>2081+1606+1179+658+332+90+6+1+1</f>
        <v>5954</v>
      </c>
      <c r="N18" s="39">
        <f>2092+1605+1184+654+343+86+6+1</f>
        <v>5971</v>
      </c>
      <c r="O18" s="40"/>
      <c r="P18" s="43"/>
    </row>
    <row r="19" spans="1:16" ht="11.25">
      <c r="A19" s="71"/>
      <c r="B19" s="12"/>
      <c r="C19" s="15" t="s">
        <v>4</v>
      </c>
      <c r="D19" s="1">
        <f aca="true" t="shared" si="4" ref="D19:O19">D17+D18</f>
        <v>9311</v>
      </c>
      <c r="E19" s="1">
        <f t="shared" si="4"/>
        <v>9354</v>
      </c>
      <c r="F19" s="1">
        <f t="shared" si="4"/>
        <v>9434</v>
      </c>
      <c r="G19" s="1">
        <f t="shared" si="4"/>
        <v>9452</v>
      </c>
      <c r="H19" s="1">
        <f t="shared" si="4"/>
        <v>9467</v>
      </c>
      <c r="I19" s="1">
        <f t="shared" si="4"/>
        <v>9462</v>
      </c>
      <c r="J19" s="1">
        <f t="shared" si="4"/>
        <v>9490</v>
      </c>
      <c r="K19" s="1">
        <f t="shared" si="4"/>
        <v>9490</v>
      </c>
      <c r="L19" s="1">
        <f t="shared" si="4"/>
        <v>9527</v>
      </c>
      <c r="M19" s="1">
        <f t="shared" si="4"/>
        <v>9562</v>
      </c>
      <c r="N19" s="1">
        <f t="shared" si="4"/>
        <v>9583</v>
      </c>
      <c r="O19" s="5">
        <f t="shared" si="4"/>
        <v>0</v>
      </c>
      <c r="P19" s="43"/>
    </row>
    <row r="20" spans="1:16" ht="11.25">
      <c r="A20" s="71"/>
      <c r="B20" s="19"/>
      <c r="C20" s="20" t="s">
        <v>1</v>
      </c>
      <c r="D20" s="2">
        <f>SUM(D5,D8,D11,D14,D17)</f>
        <v>33853</v>
      </c>
      <c r="E20" s="2">
        <f aca="true" t="shared" si="5" ref="E20:O20">SUM(E5,E8,E11,E14,E17)</f>
        <v>33877</v>
      </c>
      <c r="F20" s="2">
        <f t="shared" si="5"/>
        <v>33851</v>
      </c>
      <c r="G20" s="2">
        <f t="shared" si="5"/>
        <v>33878</v>
      </c>
      <c r="H20" s="2">
        <f t="shared" si="5"/>
        <v>33883</v>
      </c>
      <c r="I20" s="2">
        <f t="shared" si="5"/>
        <v>33906</v>
      </c>
      <c r="J20" s="2">
        <f t="shared" si="5"/>
        <v>33945</v>
      </c>
      <c r="K20" s="2">
        <f t="shared" si="5"/>
        <v>33942</v>
      </c>
      <c r="L20" s="2">
        <f t="shared" si="5"/>
        <v>33965</v>
      </c>
      <c r="M20" s="2">
        <f t="shared" si="5"/>
        <v>33993</v>
      </c>
      <c r="N20" s="2">
        <f t="shared" si="5"/>
        <v>34041</v>
      </c>
      <c r="O20" s="6">
        <f t="shared" si="5"/>
        <v>0</v>
      </c>
      <c r="P20" s="43"/>
    </row>
    <row r="21" spans="1:16" ht="11.25">
      <c r="A21" s="71"/>
      <c r="B21" s="21" t="s">
        <v>9</v>
      </c>
      <c r="C21" s="22" t="s">
        <v>2</v>
      </c>
      <c r="D21" s="3">
        <f>SUM(D6,D9,D12,D15,D18)</f>
        <v>37491</v>
      </c>
      <c r="E21" s="3">
        <f aca="true" t="shared" si="6" ref="E21:O21">SUM(E6,E9,E12,E15,E18)</f>
        <v>37490</v>
      </c>
      <c r="F21" s="3">
        <f t="shared" si="6"/>
        <v>37457</v>
      </c>
      <c r="G21" s="3">
        <f t="shared" si="6"/>
        <v>37477</v>
      </c>
      <c r="H21" s="3">
        <f t="shared" si="6"/>
        <v>37496</v>
      </c>
      <c r="I21" s="3">
        <f t="shared" si="6"/>
        <v>37511</v>
      </c>
      <c r="J21" s="3">
        <f t="shared" si="6"/>
        <v>37509</v>
      </c>
      <c r="K21" s="3">
        <f t="shared" si="6"/>
        <v>37497</v>
      </c>
      <c r="L21" s="3">
        <f t="shared" si="6"/>
        <v>37518</v>
      </c>
      <c r="M21" s="3">
        <f t="shared" si="6"/>
        <v>37542</v>
      </c>
      <c r="N21" s="3">
        <f t="shared" si="6"/>
        <v>37579</v>
      </c>
      <c r="O21" s="7">
        <f t="shared" si="6"/>
        <v>0</v>
      </c>
      <c r="P21" s="43"/>
    </row>
    <row r="22" spans="1:16" ht="11.25">
      <c r="A22" s="71"/>
      <c r="B22" s="23"/>
      <c r="C22" s="15" t="s">
        <v>4</v>
      </c>
      <c r="D22" s="1">
        <f>D20+D21</f>
        <v>71344</v>
      </c>
      <c r="E22" s="1">
        <f aca="true" t="shared" si="7" ref="E22:O22">E20+E21</f>
        <v>71367</v>
      </c>
      <c r="F22" s="1">
        <f t="shared" si="7"/>
        <v>71308</v>
      </c>
      <c r="G22" s="1">
        <f t="shared" si="7"/>
        <v>71355</v>
      </c>
      <c r="H22" s="1">
        <f t="shared" si="7"/>
        <v>71379</v>
      </c>
      <c r="I22" s="1">
        <f t="shared" si="7"/>
        <v>71417</v>
      </c>
      <c r="J22" s="1">
        <f t="shared" si="7"/>
        <v>71454</v>
      </c>
      <c r="K22" s="1">
        <f t="shared" si="7"/>
        <v>71439</v>
      </c>
      <c r="L22" s="1">
        <f t="shared" si="7"/>
        <v>71483</v>
      </c>
      <c r="M22" s="1">
        <f t="shared" si="7"/>
        <v>71535</v>
      </c>
      <c r="N22" s="1">
        <f t="shared" si="7"/>
        <v>71620</v>
      </c>
      <c r="O22" s="5">
        <f t="shared" si="7"/>
        <v>0</v>
      </c>
      <c r="P22" s="43"/>
    </row>
    <row r="23" spans="1:16" ht="11.25">
      <c r="A23" s="34" t="s">
        <v>29</v>
      </c>
      <c r="B23" s="12"/>
      <c r="C23" s="20" t="s">
        <v>1</v>
      </c>
      <c r="D23" s="2">
        <f>SUM(D11,D14,D17)</f>
        <v>7741</v>
      </c>
      <c r="E23" s="2">
        <f aca="true" t="shared" si="8" ref="E23:O23">SUM(E11,E14,E17)</f>
        <v>7769</v>
      </c>
      <c r="F23" s="2">
        <f t="shared" si="8"/>
        <v>7806</v>
      </c>
      <c r="G23" s="2">
        <f t="shared" si="8"/>
        <v>7813</v>
      </c>
      <c r="H23" s="2">
        <f t="shared" si="8"/>
        <v>7830</v>
      </c>
      <c r="I23" s="2">
        <f t="shared" si="8"/>
        <v>7843</v>
      </c>
      <c r="J23" s="2">
        <f t="shared" si="8"/>
        <v>7866</v>
      </c>
      <c r="K23" s="2">
        <f t="shared" si="8"/>
        <v>7870</v>
      </c>
      <c r="L23" s="2">
        <f t="shared" si="8"/>
        <v>7895</v>
      </c>
      <c r="M23" s="2">
        <f t="shared" si="8"/>
        <v>7906</v>
      </c>
      <c r="N23" s="2">
        <f t="shared" si="8"/>
        <v>7930</v>
      </c>
      <c r="O23" s="6">
        <f t="shared" si="8"/>
        <v>0</v>
      </c>
      <c r="P23" s="43"/>
    </row>
    <row r="24" spans="1:16" ht="11.25">
      <c r="A24" s="25"/>
      <c r="B24" s="12" t="s">
        <v>11</v>
      </c>
      <c r="C24" s="22" t="s">
        <v>2</v>
      </c>
      <c r="D24" s="3">
        <f>SUM(D12,D15,D18)</f>
        <v>10573</v>
      </c>
      <c r="E24" s="3">
        <f aca="true" t="shared" si="9" ref="E24:O24">SUM(E12,E15,E18)</f>
        <v>10603</v>
      </c>
      <c r="F24" s="3">
        <f t="shared" si="9"/>
        <v>10625</v>
      </c>
      <c r="G24" s="3">
        <f t="shared" si="9"/>
        <v>10641</v>
      </c>
      <c r="H24" s="3">
        <f t="shared" si="9"/>
        <v>10653</v>
      </c>
      <c r="I24" s="3">
        <f t="shared" si="9"/>
        <v>10659</v>
      </c>
      <c r="J24" s="3">
        <f t="shared" si="9"/>
        <v>10687</v>
      </c>
      <c r="K24" s="3">
        <f t="shared" si="9"/>
        <v>10699</v>
      </c>
      <c r="L24" s="3">
        <f t="shared" si="9"/>
        <v>10721</v>
      </c>
      <c r="M24" s="3">
        <f t="shared" si="9"/>
        <v>10748</v>
      </c>
      <c r="N24" s="3">
        <f t="shared" si="9"/>
        <v>10777</v>
      </c>
      <c r="O24" s="7">
        <f t="shared" si="9"/>
        <v>0</v>
      </c>
      <c r="P24" s="43"/>
    </row>
    <row r="25" spans="1:16" ht="11.25">
      <c r="A25" s="24"/>
      <c r="B25" s="12"/>
      <c r="C25" s="15" t="s">
        <v>4</v>
      </c>
      <c r="D25" s="1">
        <f>D23+D24</f>
        <v>18314</v>
      </c>
      <c r="E25" s="1">
        <f aca="true" t="shared" si="10" ref="E25:O25">E23+E24</f>
        <v>18372</v>
      </c>
      <c r="F25" s="1">
        <f t="shared" si="10"/>
        <v>18431</v>
      </c>
      <c r="G25" s="1">
        <f t="shared" si="10"/>
        <v>18454</v>
      </c>
      <c r="H25" s="1">
        <f t="shared" si="10"/>
        <v>18483</v>
      </c>
      <c r="I25" s="1">
        <f t="shared" si="10"/>
        <v>18502</v>
      </c>
      <c r="J25" s="1">
        <f t="shared" si="10"/>
        <v>18553</v>
      </c>
      <c r="K25" s="1">
        <f t="shared" si="10"/>
        <v>18569</v>
      </c>
      <c r="L25" s="1">
        <f t="shared" si="10"/>
        <v>18616</v>
      </c>
      <c r="M25" s="1">
        <f t="shared" si="10"/>
        <v>18654</v>
      </c>
      <c r="N25" s="1">
        <f t="shared" si="10"/>
        <v>18707</v>
      </c>
      <c r="O25" s="5">
        <f t="shared" si="10"/>
        <v>0</v>
      </c>
      <c r="P25" s="43"/>
    </row>
    <row r="26" spans="1:16" ht="11.25">
      <c r="A26" s="24"/>
      <c r="B26" s="17"/>
      <c r="C26" s="20" t="s">
        <v>1</v>
      </c>
      <c r="D26" s="2">
        <f>SUM(D14,D17)</f>
        <v>5418</v>
      </c>
      <c r="E26" s="2">
        <f aca="true" t="shared" si="11" ref="E26:O26">SUM(E14,E17)</f>
        <v>5443</v>
      </c>
      <c r="F26" s="2">
        <f t="shared" si="11"/>
        <v>5480</v>
      </c>
      <c r="G26" s="2">
        <f t="shared" si="11"/>
        <v>5498</v>
      </c>
      <c r="H26" s="2">
        <f t="shared" si="11"/>
        <v>5508</v>
      </c>
      <c r="I26" s="2">
        <f t="shared" si="11"/>
        <v>5509</v>
      </c>
      <c r="J26" s="2">
        <f t="shared" si="11"/>
        <v>5512</v>
      </c>
      <c r="K26" s="2">
        <f t="shared" si="11"/>
        <v>5521</v>
      </c>
      <c r="L26" s="2">
        <f t="shared" si="11"/>
        <v>5530</v>
      </c>
      <c r="M26" s="2">
        <f t="shared" si="11"/>
        <v>5525</v>
      </c>
      <c r="N26" s="2">
        <f t="shared" si="11"/>
        <v>5543</v>
      </c>
      <c r="O26" s="6">
        <f t="shared" si="11"/>
        <v>0</v>
      </c>
      <c r="P26" s="43"/>
    </row>
    <row r="27" spans="1:16" ht="11.25">
      <c r="A27" s="25"/>
      <c r="B27" s="12" t="s">
        <v>12</v>
      </c>
      <c r="C27" s="22" t="s">
        <v>2</v>
      </c>
      <c r="D27" s="3">
        <f>SUM(D15,D18)</f>
        <v>8143</v>
      </c>
      <c r="E27" s="3">
        <f aca="true" t="shared" si="12" ref="E27:O27">SUM(E15,E18)</f>
        <v>8177</v>
      </c>
      <c r="F27" s="3">
        <f t="shared" si="12"/>
        <v>8201</v>
      </c>
      <c r="G27" s="3">
        <f t="shared" si="12"/>
        <v>8213</v>
      </c>
      <c r="H27" s="3">
        <f t="shared" si="12"/>
        <v>8225</v>
      </c>
      <c r="I27" s="3">
        <f t="shared" si="12"/>
        <v>8235</v>
      </c>
      <c r="J27" s="3">
        <f t="shared" si="12"/>
        <v>8249</v>
      </c>
      <c r="K27" s="3">
        <f t="shared" si="12"/>
        <v>8246</v>
      </c>
      <c r="L27" s="3">
        <f t="shared" si="12"/>
        <v>8264</v>
      </c>
      <c r="M27" s="3">
        <f t="shared" si="12"/>
        <v>8278</v>
      </c>
      <c r="N27" s="3">
        <f t="shared" si="12"/>
        <v>8296</v>
      </c>
      <c r="O27" s="7">
        <f t="shared" si="12"/>
        <v>0</v>
      </c>
      <c r="P27" s="43"/>
    </row>
    <row r="28" spans="1:16" ht="11.25">
      <c r="A28" s="24"/>
      <c r="B28" s="18"/>
      <c r="C28" s="15" t="s">
        <v>4</v>
      </c>
      <c r="D28" s="1">
        <f>D26+D27</f>
        <v>13561</v>
      </c>
      <c r="E28" s="1">
        <f aca="true" t="shared" si="13" ref="E28:O28">E26+E27</f>
        <v>13620</v>
      </c>
      <c r="F28" s="1">
        <f t="shared" si="13"/>
        <v>13681</v>
      </c>
      <c r="G28" s="1">
        <f t="shared" si="13"/>
        <v>13711</v>
      </c>
      <c r="H28" s="1">
        <f t="shared" si="13"/>
        <v>13733</v>
      </c>
      <c r="I28" s="1">
        <f t="shared" si="13"/>
        <v>13744</v>
      </c>
      <c r="J28" s="1">
        <f t="shared" si="13"/>
        <v>13761</v>
      </c>
      <c r="K28" s="1">
        <f t="shared" si="13"/>
        <v>13767</v>
      </c>
      <c r="L28" s="1">
        <f t="shared" si="13"/>
        <v>13794</v>
      </c>
      <c r="M28" s="1">
        <f t="shared" si="13"/>
        <v>13803</v>
      </c>
      <c r="N28" s="1">
        <f t="shared" si="13"/>
        <v>13839</v>
      </c>
      <c r="O28" s="5">
        <f t="shared" si="13"/>
        <v>0</v>
      </c>
      <c r="P28" s="43"/>
    </row>
    <row r="29" spans="1:16" ht="11.25">
      <c r="A29" s="24"/>
      <c r="B29" s="44"/>
      <c r="C29" s="44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43"/>
    </row>
    <row r="30" spans="1:16" ht="12" thickBot="1">
      <c r="A30" s="24"/>
      <c r="B30" s="45"/>
      <c r="C30" s="45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6"/>
      <c r="P30" s="43"/>
    </row>
    <row r="31" spans="1:16" ht="11.25">
      <c r="A31" s="24"/>
      <c r="B31" s="51"/>
      <c r="C31" s="52"/>
      <c r="D31" s="53" t="s">
        <v>17</v>
      </c>
      <c r="E31" s="53" t="s">
        <v>18</v>
      </c>
      <c r="F31" s="53" t="s">
        <v>19</v>
      </c>
      <c r="G31" s="53" t="s">
        <v>20</v>
      </c>
      <c r="H31" s="53" t="s">
        <v>21</v>
      </c>
      <c r="I31" s="53" t="s">
        <v>22</v>
      </c>
      <c r="J31" s="53" t="s">
        <v>23</v>
      </c>
      <c r="K31" s="53" t="s">
        <v>24</v>
      </c>
      <c r="L31" s="53" t="s">
        <v>25</v>
      </c>
      <c r="M31" s="53" t="s">
        <v>26</v>
      </c>
      <c r="N31" s="53" t="s">
        <v>27</v>
      </c>
      <c r="O31" s="53" t="s">
        <v>28</v>
      </c>
      <c r="P31" s="50" t="s">
        <v>32</v>
      </c>
    </row>
    <row r="32" spans="1:16" ht="11.25">
      <c r="A32" s="24"/>
      <c r="B32" s="28"/>
      <c r="C32" s="17" t="s">
        <v>1</v>
      </c>
      <c r="D32" s="41">
        <v>29</v>
      </c>
      <c r="E32" s="41">
        <v>34</v>
      </c>
      <c r="F32" s="41">
        <v>27</v>
      </c>
      <c r="G32" s="69">
        <v>23</v>
      </c>
      <c r="H32" s="56">
        <v>21</v>
      </c>
      <c r="I32" s="56">
        <f>23+2</f>
        <v>25</v>
      </c>
      <c r="J32" s="56">
        <v>30</v>
      </c>
      <c r="K32" s="56">
        <v>24</v>
      </c>
      <c r="L32" s="56">
        <v>37</v>
      </c>
      <c r="M32" s="56">
        <v>27</v>
      </c>
      <c r="N32" s="56">
        <f>25+2</f>
        <v>27</v>
      </c>
      <c r="O32" s="57"/>
      <c r="P32" s="54">
        <f>SUM(D32:O32)</f>
        <v>304</v>
      </c>
    </row>
    <row r="33" spans="1:16" ht="11.25">
      <c r="A33" s="24"/>
      <c r="B33" s="12" t="s">
        <v>13</v>
      </c>
      <c r="C33" s="13" t="s">
        <v>2</v>
      </c>
      <c r="D33" s="39">
        <v>34</v>
      </c>
      <c r="E33" s="39">
        <v>20</v>
      </c>
      <c r="F33" s="39">
        <v>30</v>
      </c>
      <c r="G33" s="58">
        <v>28</v>
      </c>
      <c r="H33" s="58">
        <v>25</v>
      </c>
      <c r="I33" s="58">
        <f>24+2</f>
        <v>26</v>
      </c>
      <c r="J33" s="58">
        <v>25</v>
      </c>
      <c r="K33" s="58">
        <v>24</v>
      </c>
      <c r="L33" s="58">
        <v>26</v>
      </c>
      <c r="M33" s="58">
        <v>32</v>
      </c>
      <c r="N33" s="58">
        <v>15</v>
      </c>
      <c r="O33" s="59"/>
      <c r="P33" s="55">
        <f>SUM(D33:O33)</f>
        <v>285</v>
      </c>
    </row>
    <row r="34" spans="1:16" ht="11.25">
      <c r="A34" s="24"/>
      <c r="B34" s="29"/>
      <c r="C34" s="15" t="s">
        <v>4</v>
      </c>
      <c r="D34" s="1">
        <f>D32+D33</f>
        <v>63</v>
      </c>
      <c r="E34" s="1">
        <f aca="true" t="shared" si="14" ref="E34:P34">E32+E33</f>
        <v>54</v>
      </c>
      <c r="F34" s="1">
        <f t="shared" si="14"/>
        <v>57</v>
      </c>
      <c r="G34" s="60">
        <f t="shared" si="14"/>
        <v>51</v>
      </c>
      <c r="H34" s="60">
        <f t="shared" si="14"/>
        <v>46</v>
      </c>
      <c r="I34" s="60">
        <f t="shared" si="14"/>
        <v>51</v>
      </c>
      <c r="J34" s="60">
        <f t="shared" si="14"/>
        <v>55</v>
      </c>
      <c r="K34" s="60">
        <f t="shared" si="14"/>
        <v>48</v>
      </c>
      <c r="L34" s="60">
        <f t="shared" si="14"/>
        <v>63</v>
      </c>
      <c r="M34" s="60">
        <f t="shared" si="14"/>
        <v>59</v>
      </c>
      <c r="N34" s="60">
        <f t="shared" si="14"/>
        <v>42</v>
      </c>
      <c r="O34" s="61">
        <f t="shared" si="14"/>
        <v>0</v>
      </c>
      <c r="P34" s="66">
        <f t="shared" si="14"/>
        <v>589</v>
      </c>
    </row>
    <row r="35" spans="1:16" ht="11.25">
      <c r="A35" s="24"/>
      <c r="B35" s="30"/>
      <c r="C35" s="17" t="s">
        <v>1</v>
      </c>
      <c r="D35" s="41">
        <v>37</v>
      </c>
      <c r="E35" s="41">
        <v>27</v>
      </c>
      <c r="F35" s="41">
        <v>19</v>
      </c>
      <c r="G35" s="56">
        <v>29</v>
      </c>
      <c r="H35" s="56">
        <v>24</v>
      </c>
      <c r="I35" s="56">
        <f>30+2</f>
        <v>32</v>
      </c>
      <c r="J35" s="56">
        <v>20</v>
      </c>
      <c r="K35" s="56">
        <v>28</v>
      </c>
      <c r="L35" s="56">
        <v>29</v>
      </c>
      <c r="M35" s="56">
        <v>25</v>
      </c>
      <c r="N35" s="56">
        <v>20</v>
      </c>
      <c r="O35" s="57"/>
      <c r="P35" s="54">
        <f>SUM(D35:O35)</f>
        <v>290</v>
      </c>
    </row>
    <row r="36" spans="1:16" ht="11.25">
      <c r="A36" s="24"/>
      <c r="B36" s="12" t="s">
        <v>14</v>
      </c>
      <c r="C36" s="13" t="s">
        <v>2</v>
      </c>
      <c r="D36" s="39">
        <v>29</v>
      </c>
      <c r="E36" s="39">
        <v>21</v>
      </c>
      <c r="F36" s="39">
        <v>25</v>
      </c>
      <c r="G36" s="58">
        <v>24</v>
      </c>
      <c r="H36" s="58">
        <v>19</v>
      </c>
      <c r="I36" s="58">
        <f>19+1</f>
        <v>20</v>
      </c>
      <c r="J36" s="58">
        <v>21</v>
      </c>
      <c r="K36" s="58">
        <v>26</v>
      </c>
      <c r="L36" s="58">
        <v>16</v>
      </c>
      <c r="M36" s="58">
        <v>16</v>
      </c>
      <c r="N36" s="58">
        <v>23</v>
      </c>
      <c r="O36" s="59"/>
      <c r="P36" s="55">
        <f>SUM(D36:O36)</f>
        <v>240</v>
      </c>
    </row>
    <row r="37" spans="1:16" ht="11.25">
      <c r="A37" s="24"/>
      <c r="B37" s="30"/>
      <c r="C37" s="15" t="s">
        <v>4</v>
      </c>
      <c r="D37" s="1">
        <f>D35+D36</f>
        <v>66</v>
      </c>
      <c r="E37" s="1">
        <f aca="true" t="shared" si="15" ref="E37:P37">E35+E36</f>
        <v>48</v>
      </c>
      <c r="F37" s="1">
        <f t="shared" si="15"/>
        <v>44</v>
      </c>
      <c r="G37" s="60">
        <f t="shared" si="15"/>
        <v>53</v>
      </c>
      <c r="H37" s="60">
        <f t="shared" si="15"/>
        <v>43</v>
      </c>
      <c r="I37" s="60">
        <f t="shared" si="15"/>
        <v>52</v>
      </c>
      <c r="J37" s="60">
        <f t="shared" si="15"/>
        <v>41</v>
      </c>
      <c r="K37" s="60">
        <f t="shared" si="15"/>
        <v>54</v>
      </c>
      <c r="L37" s="60">
        <f t="shared" si="15"/>
        <v>45</v>
      </c>
      <c r="M37" s="60">
        <f t="shared" si="15"/>
        <v>41</v>
      </c>
      <c r="N37" s="60">
        <f t="shared" si="15"/>
        <v>43</v>
      </c>
      <c r="O37" s="61">
        <f t="shared" si="15"/>
        <v>0</v>
      </c>
      <c r="P37" s="66">
        <f t="shared" si="15"/>
        <v>530</v>
      </c>
    </row>
    <row r="38" spans="1:16" ht="11.25">
      <c r="A38" s="24"/>
      <c r="B38" s="26"/>
      <c r="C38" s="27"/>
      <c r="D38" s="4"/>
      <c r="E38" s="4"/>
      <c r="F38" s="4"/>
      <c r="G38" s="62"/>
      <c r="H38" s="62"/>
      <c r="I38" s="62"/>
      <c r="J38" s="62"/>
      <c r="K38" s="62"/>
      <c r="L38" s="62"/>
      <c r="M38" s="62"/>
      <c r="N38" s="62"/>
      <c r="O38" s="63"/>
      <c r="P38" s="67"/>
    </row>
    <row r="39" spans="1:16" ht="11.25">
      <c r="A39" s="24"/>
      <c r="B39" s="30"/>
      <c r="C39" s="17" t="s">
        <v>1</v>
      </c>
      <c r="D39" s="41">
        <v>74</v>
      </c>
      <c r="E39" s="41">
        <v>100</v>
      </c>
      <c r="F39" s="41">
        <v>224</v>
      </c>
      <c r="G39" s="56">
        <v>180</v>
      </c>
      <c r="H39" s="56">
        <f>92+107</f>
        <v>199</v>
      </c>
      <c r="I39" s="56">
        <f>115+86</f>
        <v>201</v>
      </c>
      <c r="J39" s="56">
        <f>93+5+71</f>
        <v>169</v>
      </c>
      <c r="K39" s="56">
        <f>104+2+115</f>
        <v>221</v>
      </c>
      <c r="L39" s="56">
        <f>99+3+84</f>
        <v>186</v>
      </c>
      <c r="M39" s="56">
        <f>115+2+88</f>
        <v>205</v>
      </c>
      <c r="N39" s="56">
        <f>110+1+80</f>
        <v>191</v>
      </c>
      <c r="O39" s="57"/>
      <c r="P39" s="54">
        <f>SUM(D39:O39)</f>
        <v>1950</v>
      </c>
    </row>
    <row r="40" spans="1:16" ht="11.25">
      <c r="A40" s="24"/>
      <c r="B40" s="12" t="s">
        <v>15</v>
      </c>
      <c r="C40" s="13" t="s">
        <v>2</v>
      </c>
      <c r="D40" s="39">
        <v>79</v>
      </c>
      <c r="E40" s="39">
        <v>81</v>
      </c>
      <c r="F40" s="39">
        <v>214</v>
      </c>
      <c r="G40" s="58">
        <v>172</v>
      </c>
      <c r="H40" s="58">
        <f>97+127</f>
        <v>224</v>
      </c>
      <c r="I40" s="58">
        <f>100+83</f>
        <v>183</v>
      </c>
      <c r="J40" s="58">
        <f>76+2+93</f>
        <v>171</v>
      </c>
      <c r="K40" s="58">
        <f>88+112</f>
        <v>200</v>
      </c>
      <c r="L40" s="58">
        <f>98+82</f>
        <v>180</v>
      </c>
      <c r="M40" s="58">
        <f>111+2+106</f>
        <v>219</v>
      </c>
      <c r="N40" s="58">
        <f>122+72</f>
        <v>194</v>
      </c>
      <c r="O40" s="59"/>
      <c r="P40" s="55">
        <f>SUM(D40:O40)</f>
        <v>1917</v>
      </c>
    </row>
    <row r="41" spans="1:16" ht="11.25">
      <c r="A41" s="24"/>
      <c r="B41" s="30"/>
      <c r="C41" s="15" t="s">
        <v>4</v>
      </c>
      <c r="D41" s="1">
        <f>D39+D40</f>
        <v>153</v>
      </c>
      <c r="E41" s="1">
        <f aca="true" t="shared" si="16" ref="E41:P41">E39+E40</f>
        <v>181</v>
      </c>
      <c r="F41" s="1">
        <f t="shared" si="16"/>
        <v>438</v>
      </c>
      <c r="G41" s="60">
        <f t="shared" si="16"/>
        <v>352</v>
      </c>
      <c r="H41" s="60">
        <f t="shared" si="16"/>
        <v>423</v>
      </c>
      <c r="I41" s="60">
        <f t="shared" si="16"/>
        <v>384</v>
      </c>
      <c r="J41" s="60">
        <f t="shared" si="16"/>
        <v>340</v>
      </c>
      <c r="K41" s="60">
        <f t="shared" si="16"/>
        <v>421</v>
      </c>
      <c r="L41" s="60">
        <f t="shared" si="16"/>
        <v>366</v>
      </c>
      <c r="M41" s="60">
        <f t="shared" si="16"/>
        <v>424</v>
      </c>
      <c r="N41" s="60">
        <f t="shared" si="16"/>
        <v>385</v>
      </c>
      <c r="O41" s="61">
        <f t="shared" si="16"/>
        <v>0</v>
      </c>
      <c r="P41" s="66">
        <f t="shared" si="16"/>
        <v>3867</v>
      </c>
    </row>
    <row r="42" spans="1:16" ht="11.25">
      <c r="A42" s="24"/>
      <c r="B42" s="28"/>
      <c r="C42" s="17" t="s">
        <v>1</v>
      </c>
      <c r="D42" s="41">
        <v>92</v>
      </c>
      <c r="E42" s="41">
        <v>85</v>
      </c>
      <c r="F42" s="41">
        <v>260</v>
      </c>
      <c r="G42" s="56">
        <v>150</v>
      </c>
      <c r="H42" s="56">
        <v>87</v>
      </c>
      <c r="I42" s="56">
        <f>87+2</f>
        <v>89</v>
      </c>
      <c r="J42" s="56">
        <v>69</v>
      </c>
      <c r="K42" s="56">
        <v>105</v>
      </c>
      <c r="L42" s="56">
        <f>82+5</f>
        <v>87</v>
      </c>
      <c r="M42" s="56">
        <f>89+2</f>
        <v>91</v>
      </c>
      <c r="N42" s="56">
        <f>69+3</f>
        <v>72</v>
      </c>
      <c r="O42" s="57"/>
      <c r="P42" s="54">
        <f>SUM(D42:O42)</f>
        <v>1187</v>
      </c>
    </row>
    <row r="43" spans="1:16" ht="11.25">
      <c r="A43" s="24"/>
      <c r="B43" s="12" t="s">
        <v>16</v>
      </c>
      <c r="C43" s="13" t="s">
        <v>2</v>
      </c>
      <c r="D43" s="39">
        <v>75</v>
      </c>
      <c r="E43" s="39">
        <v>84</v>
      </c>
      <c r="F43" s="39">
        <v>258</v>
      </c>
      <c r="G43" s="58">
        <v>157</v>
      </c>
      <c r="H43" s="58">
        <v>85</v>
      </c>
      <c r="I43" s="58">
        <f>90+2</f>
        <v>92</v>
      </c>
      <c r="J43" s="58">
        <v>81</v>
      </c>
      <c r="K43" s="58">
        <v>99</v>
      </c>
      <c r="L43" s="58">
        <f>83+4</f>
        <v>87</v>
      </c>
      <c r="M43" s="58">
        <f>107+1</f>
        <v>108</v>
      </c>
      <c r="N43" s="58">
        <f>75+3</f>
        <v>78</v>
      </c>
      <c r="O43" s="59"/>
      <c r="P43" s="55">
        <f>SUM(D43:O43)</f>
        <v>1204</v>
      </c>
    </row>
    <row r="44" spans="1:16" ht="12" thickBot="1">
      <c r="A44" s="31"/>
      <c r="B44" s="32"/>
      <c r="C44" s="33" t="s">
        <v>4</v>
      </c>
      <c r="D44" s="8">
        <f>D42+D43</f>
        <v>167</v>
      </c>
      <c r="E44" s="8">
        <f aca="true" t="shared" si="17" ref="E44:P44">E42+E43</f>
        <v>169</v>
      </c>
      <c r="F44" s="8">
        <f t="shared" si="17"/>
        <v>518</v>
      </c>
      <c r="G44" s="64">
        <f t="shared" si="17"/>
        <v>307</v>
      </c>
      <c r="H44" s="64">
        <f t="shared" si="17"/>
        <v>172</v>
      </c>
      <c r="I44" s="64">
        <f t="shared" si="17"/>
        <v>181</v>
      </c>
      <c r="J44" s="64">
        <f t="shared" si="17"/>
        <v>150</v>
      </c>
      <c r="K44" s="64">
        <f t="shared" si="17"/>
        <v>204</v>
      </c>
      <c r="L44" s="64">
        <f t="shared" si="17"/>
        <v>174</v>
      </c>
      <c r="M44" s="64">
        <f t="shared" si="17"/>
        <v>199</v>
      </c>
      <c r="N44" s="64">
        <f t="shared" si="17"/>
        <v>150</v>
      </c>
      <c r="O44" s="65">
        <f t="shared" si="17"/>
        <v>0</v>
      </c>
      <c r="P44" s="68">
        <f t="shared" si="17"/>
        <v>2391</v>
      </c>
    </row>
  </sheetData>
  <mergeCells count="5">
    <mergeCell ref="A5:A22"/>
    <mergeCell ref="A3:C3"/>
    <mergeCell ref="A1:O1"/>
    <mergeCell ref="C2:E2"/>
    <mergeCell ref="A4:C4"/>
  </mergeCells>
  <printOptions/>
  <pageMargins left="0.7874015748031497" right="0.7874015748031497" top="0.7874015748031497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行橋市役所　秘書企画課</dc:creator>
  <cp:keywords/>
  <dc:description/>
  <cp:lastModifiedBy>Administrator</cp:lastModifiedBy>
  <cp:lastPrinted>2003-11-05T00:41:15Z</cp:lastPrinted>
  <dcterms:created xsi:type="dcterms:W3CDTF">2003-04-01T09:43:11Z</dcterms:created>
  <dcterms:modified xsi:type="dcterms:W3CDTF">2003-12-10T23:35:21Z</dcterms:modified>
  <cp:category/>
  <cp:version/>
  <cp:contentType/>
  <cp:contentStatus/>
</cp:coreProperties>
</file>